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helen/Documents/amnesty/group stuff/accounts/"/>
    </mc:Choice>
  </mc:AlternateContent>
  <xr:revisionPtr revIDLastSave="0" documentId="8_{BB87D7C9-C684-BB4D-9BA7-D291CA16A4AF}" xr6:coauthVersionLast="47" xr6:coauthVersionMax="47" xr10:uidLastSave="{00000000-0000-0000-0000-000000000000}"/>
  <bookViews>
    <workbookView xWindow="0" yWindow="500" windowWidth="20740" windowHeight="11160" activeTab="1" xr2:uid="{B075E444-0505-4DFB-95BD-BD7AF11B92C6}"/>
  </bookViews>
  <sheets>
    <sheet name="2023" sheetId="3" r:id="rId1"/>
    <sheet name="BANK STATEMENTS 2024" sheetId="4" r:id="rId2"/>
    <sheet name="2024"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4" l="1"/>
  <c r="E33" i="4"/>
  <c r="F33" i="4" s="1"/>
  <c r="E34" i="4"/>
  <c r="E37" i="4" s="1"/>
  <c r="E32" i="4"/>
  <c r="E31" i="4"/>
  <c r="K14" i="4"/>
  <c r="C5" i="5"/>
  <c r="C7" i="5"/>
  <c r="E7" i="5" s="1"/>
  <c r="L2" i="4"/>
  <c r="K5" i="4"/>
  <c r="K3" i="4"/>
  <c r="J26" i="4"/>
  <c r="C9" i="5" l="1"/>
  <c r="C13" i="5"/>
  <c r="C14" i="5" s="1"/>
  <c r="C3" i="5"/>
  <c r="C4" i="5" s="1"/>
  <c r="F28" i="4"/>
  <c r="K7" i="4" s="1"/>
  <c r="E28" i="4"/>
  <c r="G1" i="4"/>
  <c r="H3" i="4" l="1"/>
  <c r="H4" i="4" s="1"/>
  <c r="H5" i="4" s="1"/>
  <c r="H6" i="4" s="1"/>
  <c r="H7" i="4" s="1"/>
  <c r="H8" i="4" s="1"/>
  <c r="H9" i="4" s="1"/>
  <c r="H10" i="4" s="1"/>
  <c r="H11" i="4" s="1"/>
  <c r="H12" i="4" s="1"/>
  <c r="H13" i="4" s="1"/>
  <c r="H14" i="4" s="1"/>
  <c r="H15" i="4" s="1"/>
  <c r="H16" i="4" s="1"/>
  <c r="H17" i="4" s="1"/>
  <c r="H18" i="4" s="1"/>
  <c r="H19" i="4" s="1"/>
  <c r="H20" i="4" s="1"/>
  <c r="H21" i="4" s="1"/>
  <c r="H22" i="4" s="1"/>
  <c r="N2" i="4"/>
  <c r="L3" i="4"/>
  <c r="L11" i="4"/>
  <c r="L12" i="4"/>
  <c r="L10" i="4"/>
  <c r="L9" i="4"/>
  <c r="J22" i="4" l="1"/>
  <c r="H23" i="4"/>
  <c r="H24" i="4" s="1"/>
  <c r="H25" i="4" s="1"/>
  <c r="H26" i="4" s="1"/>
  <c r="H27" i="4" s="1"/>
  <c r="E4" i="5" s="1"/>
  <c r="M12" i="4"/>
  <c r="L4" i="4"/>
  <c r="L5" i="4" s="1"/>
  <c r="L6" i="4" s="1"/>
  <c r="M6" i="4" s="1"/>
</calcChain>
</file>

<file path=xl/sharedStrings.xml><?xml version="1.0" encoding="utf-8"?>
<sst xmlns="http://schemas.openxmlformats.org/spreadsheetml/2006/main" count="129" uniqueCount="105">
  <si>
    <t>Other</t>
  </si>
  <si>
    <t>Date</t>
  </si>
  <si>
    <t>Description</t>
  </si>
  <si>
    <t>Withdrawals</t>
  </si>
  <si>
    <t>Deposits</t>
  </si>
  <si>
    <t>Balance</t>
  </si>
  <si>
    <t xml:space="preserve">SUSAN BINGHAM chance2dance                 </t>
  </si>
  <si>
    <t xml:space="preserve"> sub and donations</t>
  </si>
  <si>
    <t>collections</t>
  </si>
  <si>
    <t>social events</t>
  </si>
  <si>
    <t>Other cost</t>
  </si>
  <si>
    <t xml:space="preserve">pride </t>
  </si>
  <si>
    <t>water fest</t>
  </si>
  <si>
    <t xml:space="preserve">Banner </t>
  </si>
  <si>
    <t>sumup</t>
  </si>
  <si>
    <r>
      <t>Group Name </t>
    </r>
    <r>
      <rPr>
        <b/>
        <sz val="9"/>
        <color rgb="FFFF0000"/>
        <rFont val="Sans sans-serif"/>
      </rPr>
      <t>*</t>
    </r>
  </si>
  <si>
    <t>Reading</t>
  </si>
  <si>
    <r>
      <t>Funds held as of 1 January 2023 </t>
    </r>
    <r>
      <rPr>
        <b/>
        <sz val="9"/>
        <color rgb="FFFF0000"/>
        <rFont val="Sans sans-serif"/>
      </rPr>
      <t>*</t>
    </r>
  </si>
  <si>
    <r>
      <t>Funds held as of 31 December 2023 </t>
    </r>
    <r>
      <rPr>
        <b/>
        <sz val="9"/>
        <color rgb="FFFF0000"/>
        <rFont val="Sans sans-serif"/>
      </rPr>
      <t>*</t>
    </r>
  </si>
  <si>
    <t>Individual donations/subscriptions (subs and one off sums donated to the group)</t>
  </si>
  <si>
    <t>Cash Collections</t>
  </si>
  <si>
    <t>Social Events (parties, dances etc...)</t>
  </si>
  <si>
    <t>Other (please specify in the box below)</t>
  </si>
  <si>
    <r>
      <t>Total income </t>
    </r>
    <r>
      <rPr>
        <b/>
        <sz val="9"/>
        <color rgb="FFFF0000"/>
        <rFont val="Sans sans-serif"/>
      </rPr>
      <t>*</t>
    </r>
  </si>
  <si>
    <t>Please use the box below to add details of the events and activities that raised money for your group</t>
  </si>
  <si>
    <t>We had stalls at Waterfest, Womad and Reading pride. We held a barndance with raffle. A previous member who passed away in 2023 left £250 to the group for a party.</t>
  </si>
  <si>
    <t>Donations to the Amnesty International UK Section</t>
  </si>
  <si>
    <t>Group Affiliation Fee (£72) paid?</t>
  </si>
  <si>
    <t>Yes</t>
  </si>
  <si>
    <t>Other Costs (please give details below)</t>
  </si>
  <si>
    <r>
      <t>Total Expenses </t>
    </r>
    <r>
      <rPr>
        <b/>
        <sz val="9"/>
        <color rgb="FFFF0000"/>
        <rFont val="Sans sans-serif"/>
      </rPr>
      <t>*</t>
    </r>
  </si>
  <si>
    <t>Please use the box below to add details of your group's expenses.</t>
  </si>
  <si>
    <t>we paid for stalls at pride £48 water fest £28.35 and purchased a Banner @ £47.85 (although total price was £63.79 but got a discount for late delivery) and we have a group sumup at a cost of £34.8</t>
  </si>
  <si>
    <t>08 JAN 24</t>
  </si>
  <si>
    <t xml:space="preserve">AMNESTY INTERNATIO READING GROUP AFIL      </t>
  </si>
  <si>
    <t>12 JAN 24</t>
  </si>
  <si>
    <t xml:space="preserve">BAILEY E M                                 </t>
  </si>
  <si>
    <t>06 FEB 24</t>
  </si>
  <si>
    <t xml:space="preserve">ST MARYS CHANTRY H chantry House depo      </t>
  </si>
  <si>
    <t>20 FEB 24</t>
  </si>
  <si>
    <t xml:space="preserve">Trybooking UK Limi TRYBOOKING PAYMENT      </t>
  </si>
  <si>
    <t>08 APR 24</t>
  </si>
  <si>
    <t xml:space="preserve">Dr AM McFarlane waterfest                  </t>
  </si>
  <si>
    <t xml:space="preserve">ST MARYS CHANTRY H Amnesty Hall hire       </t>
  </si>
  <si>
    <t>12 APR 24</t>
  </si>
  <si>
    <t xml:space="preserve">SumUp Payments Acc MDA PID491074           </t>
  </si>
  <si>
    <t>15 APR 24</t>
  </si>
  <si>
    <t xml:space="preserve">SumUp Payments Acc MDA PID493931           </t>
  </si>
  <si>
    <t>08 MAY 24</t>
  </si>
  <si>
    <t xml:space="preserve">St Johns PCC, Read Amnesty hall hire       </t>
  </si>
  <si>
    <t>22 MAY 24</t>
  </si>
  <si>
    <t>03 JUN 24</t>
  </si>
  <si>
    <t xml:space="preserve">Reading Pride                              </t>
  </si>
  <si>
    <t>17 JUN 24</t>
  </si>
  <si>
    <t xml:space="preserve">AMNESTY INTERNATIO AIUK -Reading Grp       </t>
  </si>
  <si>
    <t>26 JUN 24</t>
  </si>
  <si>
    <t xml:space="preserve">SUSAN JOY BINGHAM AI REimbuse              </t>
  </si>
  <si>
    <t>15 JUL 24</t>
  </si>
  <si>
    <t xml:space="preserve">SUSAN JOY BINGHAM AI reimb photocopy       </t>
  </si>
  <si>
    <t>05 AUG 24</t>
  </si>
  <si>
    <t xml:space="preserve">SUSAN BINGHAM womad 24                     </t>
  </si>
  <si>
    <t>02 SEP 24</t>
  </si>
  <si>
    <t xml:space="preserve">READING UNIVERSITY SIN003689               </t>
  </si>
  <si>
    <t xml:space="preserve">SumUp Payments Acc MDA PID689781           </t>
  </si>
  <si>
    <t xml:space="preserve">MS H L BALL                                </t>
  </si>
  <si>
    <t>16 SEP 24</t>
  </si>
  <si>
    <t xml:space="preserve">SUSAN BINGHAM chance2dance sep24           </t>
  </si>
  <si>
    <t>03 OCT 24</t>
  </si>
  <si>
    <t>11 NOV 24</t>
  </si>
  <si>
    <t xml:space="preserve">WORLD EDUCATN BERK RISC-2024-892           </t>
  </si>
  <si>
    <t>09 DEC 24</t>
  </si>
  <si>
    <t xml:space="preserve">SumUp Payments Acc MDA PID854919           </t>
  </si>
  <si>
    <t>13 DEC 24</t>
  </si>
  <si>
    <t xml:space="preserve">ELIZABETH MAY BAIL Liz  catering           </t>
  </si>
  <si>
    <t>Joy Nalpanis party booking</t>
  </si>
  <si>
    <t>Catering for the chantry house event</t>
  </si>
  <si>
    <t>Donation from Chantry house</t>
  </si>
  <si>
    <t>Local group description</t>
  </si>
  <si>
    <t>Donation</t>
  </si>
  <si>
    <t>Group fees</t>
  </si>
  <si>
    <t xml:space="preserve">Chantry house booking </t>
  </si>
  <si>
    <t>Test payment for quiz</t>
  </si>
  <si>
    <t>Waterfest event booking</t>
  </si>
  <si>
    <t>quiz night bookings</t>
  </si>
  <si>
    <t>Quiz night hall booking</t>
  </si>
  <si>
    <t>Chantry house booking (in error but carried forward)</t>
  </si>
  <si>
    <t>Chance to dance ticket sales</t>
  </si>
  <si>
    <t>stall payment for pride</t>
  </si>
  <si>
    <t>payment to AIUK</t>
  </si>
  <si>
    <t>one off payment for new gazebo</t>
  </si>
  <si>
    <t>photo copying for Womad</t>
  </si>
  <si>
    <t>donations from Womad</t>
  </si>
  <si>
    <t>payment for stall at Reading uni student event</t>
  </si>
  <si>
    <t>donation</t>
  </si>
  <si>
    <t>chance to dance ticket sales</t>
  </si>
  <si>
    <t>Donations at Pride Reading</t>
  </si>
  <si>
    <t>Donation (individual)</t>
  </si>
  <si>
    <r>
      <t>Funds held as of 1 January 2024 </t>
    </r>
    <r>
      <rPr>
        <b/>
        <sz val="9"/>
        <color rgb="FFFF0000"/>
        <rFont val="Sans sans-serif"/>
      </rPr>
      <t>*</t>
    </r>
  </si>
  <si>
    <r>
      <t>Funds held as of 31 December 2024 </t>
    </r>
    <r>
      <rPr>
        <b/>
        <sz val="9"/>
        <color rgb="FFFF0000"/>
        <rFont val="Sans sans-serif"/>
      </rPr>
      <t>*</t>
    </r>
  </si>
  <si>
    <t>Chantry house Ticket sales on the day</t>
  </si>
  <si>
    <t>We held a quiz night were we sold tickets at £5 (£329.04 raised in ticket sales included % for booking fee), two Chance to dance events and the Chantry house concert were we sold tickets for £15 some of the funds from ticket sales will be in next years accounts</t>
  </si>
  <si>
    <t>Cost for Hall bookings: Chantry house concert, the quiz night and booking for Joy Nalpanis party (bequest). The cost for the international event will come into 2025 accounts.  Stalls at Reading Waterfest, Womad, Reading Universtity student event.  The group purchased a new gazebo for events @£589 and a donation to AIUK @ £1500. Othe sundry costs for photocopying and catering at events</t>
  </si>
  <si>
    <t>room hire</t>
  </si>
  <si>
    <t>stalls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</si>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</sst>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Red]\-&quot;£&quot;#,##0.00"/>
    <numFmt numFmtId="165" formatCode="&quot;£&quot;#,##0.00"/>
  </numFmts>
  <fonts count="10">
    <font>
      <sz val="11"/>
      <color theme="1"/>
      <name val="Calibri"/>
      <family val="2"/>
      <scheme val="minor"/>
    </font>
    <font>
      <b/>
      <sz val="13"/>
      <color indexed="8"/>
      <name val="SansSerif"/>
    </font>
    <font>
      <sz val="10"/>
      <color indexed="8"/>
      <name val="SansSerif"/>
    </font>
    <font>
      <sz val="10"/>
      <name val="Arial"/>
      <family val="2"/>
    </font>
    <font>
      <b/>
      <sz val="9"/>
      <color rgb="FF222222"/>
      <name val="Sans sans-serif"/>
    </font>
    <font>
      <b/>
      <sz val="9"/>
      <color rgb="FFFF0000"/>
      <name val="Sans sans-serif"/>
    </font>
    <font>
      <sz val="9"/>
      <color rgb="FF333333"/>
      <name val="Sans sans-serif"/>
    </font>
    <font>
      <sz val="12"/>
      <color indexed="8"/>
      <name val="Arial"/>
    </font>
    <font>
      <sz val="10"/>
      <name val="Arial"/>
    </font>
    <font>
      <sz val="12"/>
      <name val="Arial"/>
      <family val="2"/>
    </font>
  </fonts>
  <fills count="19">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F5F5F5"/>
        <bgColor indexed="64"/>
      </patternFill>
    </fill>
    <fill>
      <patternFill patternType="solid">
        <fgColor indexed="9"/>
        <bgColor indexed="64"/>
      </patternFill>
    </fill>
    <fill>
      <patternFill patternType="solid">
        <fgColor theme="7" tint="0.59999389629810485"/>
        <bgColor indexed="64"/>
      </patternFill>
    </fill>
    <fill>
      <patternFill patternType="solid">
        <fgColor theme="4"/>
        <bgColor indexed="64"/>
      </patternFill>
    </fill>
    <fill>
      <patternFill patternType="solid">
        <fgColor rgb="FFFF0000"/>
        <bgColor indexed="64"/>
      </patternFill>
    </fill>
    <fill>
      <patternFill patternType="solid">
        <fgColor theme="7"/>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
      <patternFill patternType="solid">
        <fgColor rgb="FFFF3399"/>
        <bgColor indexed="64"/>
      </patternFill>
    </fill>
    <fill>
      <patternFill patternType="solid">
        <fgColor rgb="FF92D050"/>
        <bgColor indexed="64"/>
      </patternFill>
    </fill>
    <fill>
      <patternFill patternType="solid">
        <fgColor rgb="FF33CC33"/>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medium">
        <color indexed="31"/>
      </left>
      <right/>
      <top/>
      <bottom/>
      <diagonal/>
    </border>
    <border>
      <left/>
      <right/>
      <top style="medium">
        <color rgb="FFEEEEEE"/>
      </top>
      <bottom/>
      <diagonal/>
    </border>
  </borders>
  <cellStyleXfs count="3">
    <xf numFmtId="0" fontId="0" fillId="0" borderId="0"/>
    <xf numFmtId="0" fontId="3" fillId="0" borderId="0"/>
    <xf numFmtId="0" fontId="8" fillId="0" borderId="0"/>
  </cellStyleXfs>
  <cellXfs count="39">
    <xf numFmtId="0" fontId="0" fillId="0" borderId="0" xfId="0"/>
    <xf numFmtId="164" fontId="0" fillId="0" borderId="0" xfId="0" applyNumberFormat="1"/>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center" vertical="top" wrapText="1"/>
    </xf>
    <xf numFmtId="0" fontId="2" fillId="2" borderId="0" xfId="0" applyFont="1" applyFill="1" applyAlignment="1">
      <alignment horizontal="left" vertical="top" wrapText="1"/>
    </xf>
    <xf numFmtId="0" fontId="4" fillId="4" borderId="2" xfId="0" applyFont="1" applyFill="1" applyBorder="1" applyAlignment="1">
      <alignment horizontal="left" vertical="center" wrapText="1" indent="1"/>
    </xf>
    <xf numFmtId="0" fontId="6" fillId="4" borderId="2" xfId="0" applyFont="1" applyFill="1" applyBorder="1" applyAlignment="1">
      <alignment vertical="center" wrapText="1" indent="1"/>
    </xf>
    <xf numFmtId="0" fontId="4" fillId="3" borderId="2" xfId="0" applyFont="1" applyFill="1" applyBorder="1" applyAlignment="1">
      <alignment horizontal="left" vertical="center" wrapText="1" indent="1"/>
    </xf>
    <xf numFmtId="164" fontId="6" fillId="3" borderId="2" xfId="0" applyNumberFormat="1" applyFont="1" applyFill="1" applyBorder="1" applyAlignment="1">
      <alignment horizontal="left" vertical="center" wrapText="1" indent="1"/>
    </xf>
    <xf numFmtId="164" fontId="6" fillId="4" borderId="2" xfId="0" applyNumberFormat="1" applyFont="1" applyFill="1" applyBorder="1" applyAlignment="1">
      <alignment horizontal="left" vertical="center" wrapText="1" indent="1"/>
    </xf>
    <xf numFmtId="0" fontId="6" fillId="3" borderId="2" xfId="0" applyFont="1" applyFill="1" applyBorder="1" applyAlignment="1">
      <alignment vertical="center" wrapText="1" indent="1"/>
    </xf>
    <xf numFmtId="0" fontId="4" fillId="4" borderId="0" xfId="0" applyFont="1" applyFill="1" applyAlignment="1">
      <alignment horizontal="left" vertical="center" wrapText="1" indent="1"/>
    </xf>
    <xf numFmtId="0" fontId="6" fillId="4" borderId="0" xfId="0" applyFont="1" applyFill="1" applyAlignment="1">
      <alignment vertical="center" wrapText="1" indent="1"/>
    </xf>
    <xf numFmtId="0" fontId="7" fillId="5" borderId="1"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1" xfId="2" applyFont="1" applyFill="1" applyBorder="1" applyAlignment="1">
      <alignment horizontal="left" vertical="center" wrapText="1"/>
    </xf>
    <xf numFmtId="0" fontId="7" fillId="5" borderId="0" xfId="2" applyFont="1" applyFill="1" applyAlignment="1">
      <alignment horizontal="left" vertical="center" wrapText="1"/>
    </xf>
    <xf numFmtId="165" fontId="7" fillId="5" borderId="0" xfId="0" applyNumberFormat="1" applyFont="1" applyFill="1" applyAlignment="1">
      <alignment horizontal="center" vertical="center" wrapText="1"/>
    </xf>
    <xf numFmtId="165" fontId="2" fillId="5" borderId="0" xfId="0" applyNumberFormat="1" applyFont="1" applyFill="1" applyAlignment="1">
      <alignment horizontal="left" vertical="top" wrapText="1"/>
    </xf>
    <xf numFmtId="165" fontId="7" fillId="5" borderId="0" xfId="2" applyNumberFormat="1" applyFont="1" applyFill="1" applyAlignment="1">
      <alignment horizontal="center" vertical="center" wrapText="1"/>
    </xf>
    <xf numFmtId="165" fontId="2" fillId="5" borderId="0" xfId="2" applyNumberFormat="1" applyFont="1" applyFill="1" applyAlignment="1">
      <alignment horizontal="left" vertical="top" wrapText="1"/>
    </xf>
    <xf numFmtId="0" fontId="7" fillId="6" borderId="0" xfId="0" applyFont="1" applyFill="1" applyAlignment="1">
      <alignment horizontal="left" vertical="center" wrapText="1"/>
    </xf>
    <xf numFmtId="0" fontId="7" fillId="7" borderId="0" xfId="0" applyFont="1" applyFill="1" applyAlignment="1">
      <alignment horizontal="left" vertical="center" wrapText="1"/>
    </xf>
    <xf numFmtId="0" fontId="7" fillId="8" borderId="0" xfId="2" applyFont="1" applyFill="1" applyAlignment="1">
      <alignment horizontal="left" vertical="center" wrapText="1"/>
    </xf>
    <xf numFmtId="0" fontId="7" fillId="9" borderId="0" xfId="2" applyFont="1" applyFill="1" applyAlignment="1">
      <alignment horizontal="left" vertical="center" wrapText="1"/>
    </xf>
    <xf numFmtId="0" fontId="7" fillId="10" borderId="0" xfId="2" applyFont="1" applyFill="1" applyAlignment="1">
      <alignment horizontal="left" vertical="center" wrapText="1"/>
    </xf>
    <xf numFmtId="0" fontId="9" fillId="8" borderId="0" xfId="2" applyFont="1" applyFill="1" applyAlignment="1">
      <alignment horizontal="left" vertical="center" wrapText="1"/>
    </xf>
    <xf numFmtId="0" fontId="7" fillId="11" borderId="0" xfId="2" applyFont="1" applyFill="1" applyAlignment="1">
      <alignment horizontal="left" vertical="center" wrapText="1"/>
    </xf>
    <xf numFmtId="0" fontId="7" fillId="12" borderId="0" xfId="2" applyFont="1" applyFill="1" applyAlignment="1">
      <alignment horizontal="left" vertical="center" wrapText="1"/>
    </xf>
    <xf numFmtId="0" fontId="7" fillId="13" borderId="0" xfId="2" applyFont="1" applyFill="1" applyAlignment="1">
      <alignment horizontal="left" vertical="center" wrapText="1"/>
    </xf>
    <xf numFmtId="0" fontId="7" fillId="14" borderId="0" xfId="2" applyFont="1" applyFill="1" applyAlignment="1">
      <alignment horizontal="left" vertical="center" wrapText="1"/>
    </xf>
    <xf numFmtId="0" fontId="7" fillId="15" borderId="0" xfId="2" applyFont="1" applyFill="1" applyAlignment="1">
      <alignment horizontal="left" vertical="center" wrapText="1"/>
    </xf>
    <xf numFmtId="0" fontId="7" fillId="16" borderId="0" xfId="2" applyFont="1" applyFill="1" applyAlignment="1">
      <alignment horizontal="left" vertical="center" wrapText="1"/>
    </xf>
    <xf numFmtId="0" fontId="7" fillId="17" borderId="0" xfId="2" applyFont="1" applyFill="1" applyAlignment="1">
      <alignment horizontal="left" vertical="center" wrapText="1"/>
    </xf>
    <xf numFmtId="165" fontId="0" fillId="0" borderId="0" xfId="0" applyNumberFormat="1"/>
    <xf numFmtId="165" fontId="7" fillId="18" borderId="0" xfId="0" applyNumberFormat="1" applyFont="1" applyFill="1" applyAlignment="1">
      <alignment horizontal="center" vertical="center" wrapText="1"/>
    </xf>
    <xf numFmtId="165" fontId="7" fillId="8" borderId="0" xfId="2" applyNumberFormat="1" applyFont="1" applyFill="1" applyAlignment="1">
      <alignment horizontal="center" vertical="center" wrapText="1"/>
    </xf>
    <xf numFmtId="165" fontId="7" fillId="18" borderId="0" xfId="2" applyNumberFormat="1" applyFont="1" applyFill="1" applyAlignment="1">
      <alignment horizontal="center" vertical="center" wrapText="1"/>
    </xf>
  </cellXfs>
  <cellStyles count="3">
    <cellStyle name="Normal" xfId="0" builtinId="0"/>
    <cellStyle name="Normal 2" xfId="1" xr:uid="{EBC88295-113F-4DAF-834E-DB409DD1346D}"/>
    <cellStyle name="Normal 3" xfId="2" xr:uid="{7A2B4F87-4A27-47FA-8973-1EAE1675011A}"/>
  </cellStyles>
  <dxfs count="0"/>
  <tableStyles count="0" defaultTableStyle="TableStyleMedium2" defaultPivotStyle="PivotStyleLight16"/>
  <colors>
    <mruColors>
      <color rgb="FFFF33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maps.google.com/?q=Virginia%20Cottage+6%20Sandy%20Lane+Pamber%20Heath+Hampshire+RG26%203PA+United%20Kingdom"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maps.google.com/?q=Virginia%20Cottage+6%20Sandy%20Lane+Pamber%20Heath+Hampshire+RG26%203PA+United%20Kingd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152400</xdr:colOff>
      <xdr:row>2</xdr:row>
      <xdr:rowOff>152400</xdr:rowOff>
    </xdr:to>
    <xdr:sp macro="" textlink="">
      <xdr:nvSpPr>
        <xdr:cNvPr id="2" name="yiv2697373485Picture 1" descr="Image removed by sender.">
          <a:hlinkClick xmlns:r="http://schemas.openxmlformats.org/officeDocument/2006/relationships" r:id="rId1" tgtFrame="_blank" tooltip="&quot;Show a Map of this Location&quot; t "/>
          <a:extLst>
            <a:ext uri="{FF2B5EF4-FFF2-40B4-BE49-F238E27FC236}">
              <a16:creationId xmlns:a16="http://schemas.microsoft.com/office/drawing/2014/main" id="{765C9F3A-DDBB-414B-A113-E95FDEDA5D15}"/>
            </a:ext>
          </a:extLst>
        </xdr:cNvPr>
        <xdr:cNvSpPr>
          <a:spLocks noChangeAspect="1" noChangeArrowheads="1"/>
        </xdr:cNvSpPr>
      </xdr:nvSpPr>
      <xdr:spPr bwMode="auto">
        <a:xfrm>
          <a:off x="5010150" y="3905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152400</xdr:colOff>
      <xdr:row>2</xdr:row>
      <xdr:rowOff>152400</xdr:rowOff>
    </xdr:to>
    <xdr:sp macro="" textlink="">
      <xdr:nvSpPr>
        <xdr:cNvPr id="1025" name="yiv2697373485Picture 1" descr="Image removed by sender.">
          <a:hlinkClick xmlns:r="http://schemas.openxmlformats.org/officeDocument/2006/relationships" r:id="rId1" tgtFrame="_blank" tooltip="&quot;Show a Map of this Location&quot; t "/>
          <a:extLst>
            <a:ext uri="{FF2B5EF4-FFF2-40B4-BE49-F238E27FC236}">
              <a16:creationId xmlns:a16="http://schemas.microsoft.com/office/drawing/2014/main" id="{9A632E40-6773-0EA2-79F2-79C9C1772BF6}"/>
            </a:ext>
          </a:extLst>
        </xdr:cNvPr>
        <xdr:cNvSpPr>
          <a:spLocks noChangeAspect="1" noChangeArrowheads="1"/>
        </xdr:cNvSpPr>
      </xdr:nvSpPr>
      <xdr:spPr bwMode="auto">
        <a:xfrm>
          <a:off x="1219200" y="8191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5D48-7155-45E7-9A3B-6953C0F0B2CC}">
  <dimension ref="B2:E15"/>
  <sheetViews>
    <sheetView workbookViewId="0">
      <selection activeCell="E10" sqref="E10"/>
    </sheetView>
  </sheetViews>
  <sheetFormatPr baseColWidth="10" defaultColWidth="8.83203125" defaultRowHeight="15"/>
  <cols>
    <col min="2" max="2" width="66" customWidth="1"/>
    <col min="3" max="3" width="39.33203125" customWidth="1"/>
  </cols>
  <sheetData>
    <row r="2" spans="2:5" ht="16" thickBot="1">
      <c r="B2" s="12" t="s">
        <v>15</v>
      </c>
      <c r="C2" s="13" t="s">
        <v>16</v>
      </c>
    </row>
    <row r="3" spans="2:5" ht="20" customHeight="1" thickBot="1">
      <c r="B3" s="8" t="s">
        <v>17</v>
      </c>
      <c r="C3" s="9">
        <v>1711.85</v>
      </c>
    </row>
    <row r="4" spans="2:5" ht="20" customHeight="1" thickBot="1">
      <c r="B4" s="6" t="s">
        <v>18</v>
      </c>
      <c r="C4" s="10">
        <v>3032.94</v>
      </c>
    </row>
    <row r="5" spans="2:5" ht="29.25" customHeight="1" thickBot="1">
      <c r="B5" s="8" t="s">
        <v>19</v>
      </c>
      <c r="C5" s="9">
        <v>170.94</v>
      </c>
    </row>
    <row r="6" spans="2:5" ht="20" customHeight="1" thickBot="1">
      <c r="B6" s="6" t="s">
        <v>20</v>
      </c>
      <c r="C6" s="10">
        <v>169.33</v>
      </c>
    </row>
    <row r="7" spans="2:5" ht="20" customHeight="1" thickBot="1">
      <c r="B7" s="8" t="s">
        <v>21</v>
      </c>
      <c r="C7" s="9">
        <v>1061.78</v>
      </c>
    </row>
    <row r="8" spans="2:5" ht="20" customHeight="1" thickBot="1">
      <c r="B8" s="6" t="s">
        <v>22</v>
      </c>
      <c r="C8" s="10">
        <v>250</v>
      </c>
    </row>
    <row r="9" spans="2:5" ht="20" customHeight="1" thickBot="1">
      <c r="B9" s="8" t="s">
        <v>23</v>
      </c>
      <c r="C9" s="9">
        <v>1652.05</v>
      </c>
    </row>
    <row r="10" spans="2:5" ht="60" customHeight="1" thickBot="1">
      <c r="B10" s="6" t="s">
        <v>24</v>
      </c>
      <c r="C10" s="7" t="s">
        <v>25</v>
      </c>
    </row>
    <row r="11" spans="2:5" ht="20" customHeight="1" thickBot="1">
      <c r="B11" s="8" t="s">
        <v>26</v>
      </c>
      <c r="C11" s="9">
        <v>99.96</v>
      </c>
    </row>
    <row r="12" spans="2:5" ht="20" customHeight="1" thickBot="1">
      <c r="B12" s="6" t="s">
        <v>27</v>
      </c>
      <c r="C12" s="7" t="s">
        <v>28</v>
      </c>
    </row>
    <row r="13" spans="2:5" ht="20" customHeight="1" thickBot="1">
      <c r="B13" s="8" t="s">
        <v>29</v>
      </c>
      <c r="C13" s="9">
        <v>159</v>
      </c>
    </row>
    <row r="14" spans="2:5" ht="20" customHeight="1" thickBot="1">
      <c r="B14" s="6" t="s">
        <v>30</v>
      </c>
      <c r="C14" s="10">
        <v>330.96</v>
      </c>
      <c r="E14" s="1"/>
    </row>
    <row r="15" spans="2:5" ht="75.75" customHeight="1">
      <c r="B15" s="8" t="s">
        <v>31</v>
      </c>
      <c r="C15" s="11" t="s">
        <v>32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E896F-427D-4A76-9111-CCD498AAC36E}">
  <dimension ref="A1:N37"/>
  <sheetViews>
    <sheetView tabSelected="1" zoomScale="85" zoomScaleNormal="85" workbookViewId="0">
      <pane xSplit="2" ySplit="2" topLeftCell="C14" activePane="bottomRight" state="frozen"/>
      <selection pane="topRight" activeCell="C1" sqref="C1"/>
      <selection pane="bottomLeft" activeCell="A3" sqref="A3"/>
      <selection pane="bottomRight" activeCell="F32" sqref="F32"/>
    </sheetView>
  </sheetViews>
  <sheetFormatPr baseColWidth="10" defaultColWidth="8.83203125" defaultRowHeight="15"/>
  <cols>
    <col min="1" max="1" width="31.33203125" customWidth="1"/>
    <col min="2" max="2" width="0" hidden="1" customWidth="1"/>
    <col min="3" max="3" width="12.6640625" customWidth="1"/>
    <col min="4" max="4" width="93" customWidth="1"/>
    <col min="5" max="5" width="15.5" bestFit="1" customWidth="1"/>
    <col min="6" max="6" width="47.5" customWidth="1"/>
    <col min="7" max="7" width="9.33203125" bestFit="1" customWidth="1"/>
    <col min="8" max="8" width="49.83203125" customWidth="1"/>
    <col min="10" max="10" width="17.83203125" bestFit="1" customWidth="1"/>
  </cols>
  <sheetData>
    <row r="1" spans="1:14">
      <c r="G1" s="1">
        <f>'2023'!C4</f>
        <v>3032.94</v>
      </c>
    </row>
    <row r="2" spans="1:14" ht="18">
      <c r="A2" s="3" t="s">
        <v>77</v>
      </c>
      <c r="C2" s="2" t="s">
        <v>1</v>
      </c>
      <c r="D2" s="3" t="s">
        <v>2</v>
      </c>
      <c r="E2" s="4" t="s">
        <v>3</v>
      </c>
      <c r="F2" s="4" t="s">
        <v>4</v>
      </c>
      <c r="G2" s="4" t="s">
        <v>5</v>
      </c>
      <c r="H2" s="5"/>
      <c r="I2" s="5"/>
      <c r="L2">
        <f>167-37+199.04</f>
        <v>329.03999999999996</v>
      </c>
      <c r="N2">
        <f>1653.81+58.04</f>
        <v>1711.85</v>
      </c>
    </row>
    <row r="3" spans="1:14" ht="17">
      <c r="A3" s="23" t="s">
        <v>79</v>
      </c>
      <c r="C3" s="14" t="s">
        <v>33</v>
      </c>
      <c r="D3" s="15" t="s">
        <v>34</v>
      </c>
      <c r="E3" s="18">
        <v>72</v>
      </c>
      <c r="F3" s="19"/>
      <c r="H3" s="5">
        <f>G1+F3-E3</f>
        <v>2960.94</v>
      </c>
      <c r="I3" s="5"/>
      <c r="J3" t="s">
        <v>7</v>
      </c>
      <c r="K3" s="35">
        <f>F4+F20+F21+F23+F25+37</f>
        <v>242.65</v>
      </c>
      <c r="L3">
        <f>K3</f>
        <v>242.65</v>
      </c>
    </row>
    <row r="4" spans="1:14" ht="17">
      <c r="A4" s="22" t="s">
        <v>96</v>
      </c>
      <c r="C4" s="14" t="s">
        <v>35</v>
      </c>
      <c r="D4" s="15" t="s">
        <v>36</v>
      </c>
      <c r="E4" s="19"/>
      <c r="F4" s="36">
        <v>50</v>
      </c>
      <c r="H4" s="5">
        <f>H3+F4-E4</f>
        <v>3010.94</v>
      </c>
      <c r="I4" s="5"/>
      <c r="J4" t="s">
        <v>8</v>
      </c>
      <c r="L4">
        <f>L3+K4</f>
        <v>242.65</v>
      </c>
    </row>
    <row r="5" spans="1:14" ht="17">
      <c r="A5" s="24" t="s">
        <v>80</v>
      </c>
      <c r="C5" s="16" t="s">
        <v>37</v>
      </c>
      <c r="D5" s="17" t="s">
        <v>38</v>
      </c>
      <c r="E5" s="20">
        <v>100</v>
      </c>
      <c r="F5" s="21"/>
      <c r="H5" s="5">
        <f t="shared" ref="H5:H27" si="0">H4+F5-E5</f>
        <v>2910.94</v>
      </c>
      <c r="I5" s="5"/>
      <c r="J5" t="s">
        <v>9</v>
      </c>
      <c r="K5" s="35">
        <f>F6+F9+F10+F11+F13+F22+F26+(167-37)</f>
        <v>721.94</v>
      </c>
      <c r="L5">
        <f>L4+K5</f>
        <v>964.59</v>
      </c>
    </row>
    <row r="6" spans="1:14" ht="17">
      <c r="A6" s="25" t="s">
        <v>81</v>
      </c>
      <c r="C6" s="16" t="s">
        <v>39</v>
      </c>
      <c r="D6" s="17" t="s">
        <v>40</v>
      </c>
      <c r="E6" s="21"/>
      <c r="F6" s="37">
        <v>0.85</v>
      </c>
      <c r="H6" s="5">
        <f t="shared" si="0"/>
        <v>2911.79</v>
      </c>
      <c r="I6" s="5"/>
      <c r="J6" t="s">
        <v>0</v>
      </c>
      <c r="L6">
        <f>L5+K6</f>
        <v>964.59</v>
      </c>
      <c r="M6">
        <f>L6-F28</f>
        <v>39.229999999999905</v>
      </c>
    </row>
    <row r="7" spans="1:14" ht="17">
      <c r="A7" s="26" t="s">
        <v>82</v>
      </c>
      <c r="C7" s="16" t="s">
        <v>41</v>
      </c>
      <c r="D7" s="17" t="s">
        <v>42</v>
      </c>
      <c r="E7" s="20">
        <v>30.22</v>
      </c>
      <c r="F7" s="21"/>
      <c r="H7" s="5">
        <f t="shared" si="0"/>
        <v>2881.57</v>
      </c>
      <c r="I7" s="5"/>
      <c r="K7" s="35">
        <f>SUM(K3:K6)-F28</f>
        <v>39.229999999999905</v>
      </c>
    </row>
    <row r="8" spans="1:14" ht="34">
      <c r="A8" s="27" t="s">
        <v>85</v>
      </c>
      <c r="C8" s="16" t="s">
        <v>41</v>
      </c>
      <c r="D8" s="17" t="s">
        <v>43</v>
      </c>
      <c r="E8" s="20">
        <v>45.94</v>
      </c>
      <c r="F8" s="21"/>
      <c r="H8" s="5">
        <f t="shared" si="0"/>
        <v>2835.63</v>
      </c>
      <c r="I8" s="5"/>
    </row>
    <row r="9" spans="1:14" ht="17">
      <c r="A9" s="28" t="s">
        <v>83</v>
      </c>
      <c r="C9" s="16" t="s">
        <v>44</v>
      </c>
      <c r="D9" s="17" t="s">
        <v>45</v>
      </c>
      <c r="E9" s="21"/>
      <c r="F9" s="37">
        <v>0.98</v>
      </c>
      <c r="H9" s="5">
        <f t="shared" si="0"/>
        <v>2836.61</v>
      </c>
      <c r="I9" s="5"/>
      <c r="J9" t="s">
        <v>10</v>
      </c>
      <c r="K9" t="s">
        <v>11</v>
      </c>
      <c r="L9">
        <f>E14</f>
        <v>48</v>
      </c>
    </row>
    <row r="10" spans="1:14" ht="17">
      <c r="A10" s="28" t="s">
        <v>83</v>
      </c>
      <c r="C10" s="16" t="s">
        <v>46</v>
      </c>
      <c r="D10" s="17" t="s">
        <v>47</v>
      </c>
      <c r="E10" s="21"/>
      <c r="F10" s="37">
        <v>41.31</v>
      </c>
      <c r="H10" s="5">
        <f t="shared" si="0"/>
        <v>2877.92</v>
      </c>
      <c r="I10" s="5"/>
      <c r="K10" t="s">
        <v>12</v>
      </c>
      <c r="L10">
        <f>E10</f>
        <v>0</v>
      </c>
    </row>
    <row r="11" spans="1:14" ht="17">
      <c r="A11" s="28" t="s">
        <v>83</v>
      </c>
      <c r="C11" s="16" t="s">
        <v>46</v>
      </c>
      <c r="D11" s="17" t="s">
        <v>40</v>
      </c>
      <c r="E11" s="21"/>
      <c r="F11" s="37">
        <v>155.9</v>
      </c>
      <c r="H11" s="5">
        <f t="shared" si="0"/>
        <v>3033.82</v>
      </c>
      <c r="I11" s="5"/>
      <c r="K11" t="s">
        <v>13</v>
      </c>
      <c r="L11">
        <f>E16-F18</f>
        <v>461.23</v>
      </c>
    </row>
    <row r="12" spans="1:14" ht="17">
      <c r="A12" s="28" t="s">
        <v>84</v>
      </c>
      <c r="C12" s="16" t="s">
        <v>48</v>
      </c>
      <c r="D12" s="17" t="s">
        <v>49</v>
      </c>
      <c r="E12" s="20">
        <v>45.94</v>
      </c>
      <c r="F12" s="21"/>
      <c r="H12" s="5">
        <f t="shared" si="0"/>
        <v>2987.88</v>
      </c>
      <c r="I12" s="5"/>
      <c r="K12" t="s">
        <v>14</v>
      </c>
      <c r="L12">
        <f>E21</f>
        <v>0</v>
      </c>
      <c r="M12">
        <f>SUM(L9:L12)+72+99.96</f>
        <v>681.19</v>
      </c>
    </row>
    <row r="13" spans="1:14" ht="17">
      <c r="A13" s="29" t="s">
        <v>86</v>
      </c>
      <c r="C13" s="16" t="s">
        <v>50</v>
      </c>
      <c r="D13" s="17" t="s">
        <v>6</v>
      </c>
      <c r="E13" s="21"/>
      <c r="F13" s="37">
        <v>170</v>
      </c>
      <c r="H13" s="5">
        <f t="shared" si="0"/>
        <v>3157.88</v>
      </c>
      <c r="I13" s="5"/>
    </row>
    <row r="14" spans="1:14" ht="17">
      <c r="A14" s="30" t="s">
        <v>87</v>
      </c>
      <c r="C14" s="16" t="s">
        <v>51</v>
      </c>
      <c r="D14" s="17" t="s">
        <v>52</v>
      </c>
      <c r="E14" s="20">
        <v>48</v>
      </c>
      <c r="F14" s="21"/>
      <c r="H14" s="5">
        <f t="shared" si="0"/>
        <v>3109.88</v>
      </c>
      <c r="I14" s="5"/>
      <c r="K14" s="35">
        <f>SUM(F6:F11)+167</f>
        <v>366.04</v>
      </c>
    </row>
    <row r="15" spans="1:14" ht="17">
      <c r="A15" s="23" t="s">
        <v>88</v>
      </c>
      <c r="C15" s="16" t="s">
        <v>53</v>
      </c>
      <c r="D15" s="17" t="s">
        <v>54</v>
      </c>
      <c r="E15" s="20">
        <v>1500</v>
      </c>
      <c r="F15" s="21"/>
      <c r="H15" s="5">
        <f t="shared" si="0"/>
        <v>1609.88</v>
      </c>
      <c r="I15" s="5"/>
    </row>
    <row r="16" spans="1:14" ht="17">
      <c r="A16" s="31" t="s">
        <v>89</v>
      </c>
      <c r="C16" s="16" t="s">
        <v>55</v>
      </c>
      <c r="D16" s="17" t="s">
        <v>56</v>
      </c>
      <c r="E16" s="20">
        <v>589</v>
      </c>
      <c r="F16" s="21"/>
      <c r="H16" s="5">
        <f t="shared" si="0"/>
        <v>1020.8800000000001</v>
      </c>
      <c r="I16" s="5"/>
    </row>
    <row r="17" spans="1:10" ht="17">
      <c r="A17" s="32" t="s">
        <v>90</v>
      </c>
      <c r="C17" s="16" t="s">
        <v>57</v>
      </c>
      <c r="D17" s="17" t="s">
        <v>58</v>
      </c>
      <c r="E17" s="20">
        <v>23.43</v>
      </c>
      <c r="F17" s="21"/>
      <c r="H17" s="5">
        <f t="shared" si="0"/>
        <v>997.45000000000016</v>
      </c>
      <c r="I17" s="5"/>
    </row>
    <row r="18" spans="1:10" ht="17">
      <c r="A18" s="32" t="s">
        <v>91</v>
      </c>
      <c r="C18" s="16" t="s">
        <v>59</v>
      </c>
      <c r="D18" s="17" t="s">
        <v>60</v>
      </c>
      <c r="E18" s="21"/>
      <c r="F18" s="38">
        <v>127.77</v>
      </c>
      <c r="H18" s="5">
        <f t="shared" si="0"/>
        <v>1125.2200000000003</v>
      </c>
      <c r="I18" s="5"/>
    </row>
    <row r="19" spans="1:10" ht="34">
      <c r="A19" s="33" t="s">
        <v>92</v>
      </c>
      <c r="C19" s="16" t="s">
        <v>61</v>
      </c>
      <c r="D19" s="17" t="s">
        <v>62</v>
      </c>
      <c r="E19" s="20">
        <v>24</v>
      </c>
      <c r="F19" s="21"/>
      <c r="H19" s="5">
        <f t="shared" si="0"/>
        <v>1101.2200000000003</v>
      </c>
      <c r="I19" s="5"/>
    </row>
    <row r="20" spans="1:10" ht="17">
      <c r="A20" s="30" t="s">
        <v>93</v>
      </c>
      <c r="C20" s="16" t="s">
        <v>61</v>
      </c>
      <c r="D20" s="17" t="s">
        <v>63</v>
      </c>
      <c r="E20" s="21"/>
      <c r="F20" s="38">
        <v>0.98</v>
      </c>
      <c r="H20" s="5">
        <f t="shared" si="0"/>
        <v>1102.2000000000003</v>
      </c>
      <c r="I20" s="5"/>
    </row>
    <row r="21" spans="1:10" ht="17">
      <c r="A21" s="30" t="s">
        <v>95</v>
      </c>
      <c r="C21" s="16" t="s">
        <v>61</v>
      </c>
      <c r="D21" s="17" t="s">
        <v>64</v>
      </c>
      <c r="E21" s="21"/>
      <c r="F21" s="38">
        <v>115.67</v>
      </c>
      <c r="H21" s="5">
        <f t="shared" si="0"/>
        <v>1217.8700000000003</v>
      </c>
      <c r="I21" s="5"/>
    </row>
    <row r="22" spans="1:10" ht="17">
      <c r="A22" s="29" t="s">
        <v>94</v>
      </c>
      <c r="C22" s="16" t="s">
        <v>65</v>
      </c>
      <c r="D22" s="17" t="s">
        <v>66</v>
      </c>
      <c r="E22" s="21"/>
      <c r="F22" s="37">
        <v>118.7</v>
      </c>
      <c r="H22" s="5">
        <f t="shared" si="0"/>
        <v>1336.5700000000004</v>
      </c>
      <c r="I22" s="5"/>
      <c r="J22">
        <f>H22+58.04</f>
        <v>1394.6100000000004</v>
      </c>
    </row>
    <row r="23" spans="1:10" ht="17">
      <c r="A23" s="22" t="s">
        <v>78</v>
      </c>
      <c r="C23" s="16" t="s">
        <v>67</v>
      </c>
      <c r="D23" s="17" t="s">
        <v>64</v>
      </c>
      <c r="E23" s="21"/>
      <c r="F23" s="38">
        <v>10</v>
      </c>
      <c r="H23" s="5">
        <f t="shared" si="0"/>
        <v>1346.5700000000004</v>
      </c>
      <c r="I23" s="5"/>
    </row>
    <row r="24" spans="1:10" ht="17">
      <c r="A24" s="34" t="s">
        <v>74</v>
      </c>
      <c r="C24" s="16" t="s">
        <v>68</v>
      </c>
      <c r="D24" s="17" t="s">
        <v>69</v>
      </c>
      <c r="E24" s="20">
        <v>141.69999999999999</v>
      </c>
      <c r="F24" s="21"/>
      <c r="H24" s="5">
        <f t="shared" si="0"/>
        <v>1204.8700000000003</v>
      </c>
      <c r="I24" s="5"/>
    </row>
    <row r="25" spans="1:10" ht="17">
      <c r="A25" s="27" t="s">
        <v>76</v>
      </c>
      <c r="C25" s="16" t="s">
        <v>70</v>
      </c>
      <c r="D25" s="17" t="s">
        <v>64</v>
      </c>
      <c r="E25" s="21"/>
      <c r="F25" s="38">
        <v>29</v>
      </c>
      <c r="H25" s="5">
        <f t="shared" si="0"/>
        <v>1233.8700000000003</v>
      </c>
      <c r="I25" s="5"/>
    </row>
    <row r="26" spans="1:10" ht="34">
      <c r="A26" s="27" t="s">
        <v>99</v>
      </c>
      <c r="C26" s="16" t="s">
        <v>70</v>
      </c>
      <c r="D26" s="17" t="s">
        <v>71</v>
      </c>
      <c r="E26" s="21"/>
      <c r="F26" s="20">
        <v>104.2</v>
      </c>
      <c r="H26" s="5">
        <f t="shared" si="0"/>
        <v>1338.0700000000004</v>
      </c>
      <c r="I26" s="5"/>
      <c r="J26">
        <f>167-15-35-10-20-50</f>
        <v>37</v>
      </c>
    </row>
    <row r="27" spans="1:10" ht="34">
      <c r="A27" s="27" t="s">
        <v>75</v>
      </c>
      <c r="C27" s="16" t="s">
        <v>72</v>
      </c>
      <c r="D27" s="17" t="s">
        <v>73</v>
      </c>
      <c r="E27" s="20">
        <v>68.84</v>
      </c>
      <c r="F27" s="21"/>
      <c r="H27" s="5">
        <f t="shared" si="0"/>
        <v>1269.2300000000005</v>
      </c>
      <c r="I27" s="5"/>
    </row>
    <row r="28" spans="1:10" ht="17">
      <c r="A28" s="3"/>
      <c r="C28" s="3"/>
      <c r="D28" s="3"/>
      <c r="E28" s="4">
        <f>SUM(E3:E27)</f>
        <v>2689.0699999999997</v>
      </c>
      <c r="F28" s="4">
        <f>SUM(F3:F27)</f>
        <v>925.36000000000013</v>
      </c>
      <c r="G28" s="4"/>
      <c r="H28" s="5"/>
      <c r="I28" s="5"/>
    </row>
    <row r="29" spans="1:10" ht="17">
      <c r="A29" s="3"/>
      <c r="C29" s="3"/>
      <c r="D29" s="3"/>
      <c r="E29" s="4"/>
      <c r="F29" s="4"/>
      <c r="G29" s="4"/>
      <c r="H29" s="5"/>
      <c r="I29" s="5"/>
    </row>
    <row r="31" spans="1:10">
      <c r="D31" t="s">
        <v>102</v>
      </c>
      <c r="E31" s="35">
        <f>E5+E8+E12+E24</f>
        <v>333.58</v>
      </c>
      <c r="F31" s="35">
        <f>F13+F22</f>
        <v>288.7</v>
      </c>
    </row>
    <row r="32" spans="1:10">
      <c r="D32" t="s">
        <v>103</v>
      </c>
      <c r="E32" s="35">
        <f>E7+E14+E19</f>
        <v>102.22</v>
      </c>
    </row>
    <row r="33" spans="4:6">
      <c r="D33" t="s">
        <v>104</v>
      </c>
      <c r="E33" s="35">
        <f>E17+E27</f>
        <v>92.27000000000001</v>
      </c>
      <c r="F33" s="35">
        <f>E33+E32</f>
        <v>194.49</v>
      </c>
    </row>
    <row r="34" spans="4:6">
      <c r="E34" s="35">
        <f>SUM(E31:E33)</f>
        <v>528.06999999999994</v>
      </c>
    </row>
    <row r="35" spans="4:6">
      <c r="E35">
        <v>1500</v>
      </c>
    </row>
    <row r="36" spans="4:6">
      <c r="E36">
        <v>72</v>
      </c>
    </row>
    <row r="37" spans="4:6">
      <c r="E37" s="35">
        <f>SUM(E34:E36)</f>
        <v>2100.0699999999997</v>
      </c>
    </row>
  </sheetData>
  <pageMargins left="0.7" right="0.7" top="0.75" bottom="0.75" header="0.3" footer="0.3"/>
  <ignoredErrors>
    <ignoredError sqref="L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CE6BB-B227-4ADD-9260-8E5F89982FE8}">
  <dimension ref="B2:F15"/>
  <sheetViews>
    <sheetView topLeftCell="A8" workbookViewId="0">
      <selection activeCell="C15" sqref="C15"/>
    </sheetView>
  </sheetViews>
  <sheetFormatPr baseColWidth="10" defaultColWidth="8.83203125" defaultRowHeight="15"/>
  <cols>
    <col min="2" max="2" width="66" customWidth="1"/>
    <col min="3" max="3" width="62.33203125" customWidth="1"/>
  </cols>
  <sheetData>
    <row r="2" spans="2:6" ht="16" thickBot="1">
      <c r="B2" s="12" t="s">
        <v>15</v>
      </c>
      <c r="C2" s="13" t="s">
        <v>16</v>
      </c>
    </row>
    <row r="3" spans="2:6" ht="20" customHeight="1" thickBot="1">
      <c r="B3" s="8" t="s">
        <v>97</v>
      </c>
      <c r="C3" s="9">
        <f>'2023'!C4</f>
        <v>3032.94</v>
      </c>
      <c r="E3" s="1"/>
      <c r="F3" s="1"/>
    </row>
    <row r="4" spans="2:6" ht="20" customHeight="1" thickBot="1">
      <c r="B4" s="6" t="s">
        <v>98</v>
      </c>
      <c r="C4" s="10">
        <f>C3+C9-C14</f>
        <v>1436.2300000000005</v>
      </c>
      <c r="E4">
        <f>'BANK STATEMENTS 2024'!H27+167</f>
        <v>1436.2300000000005</v>
      </c>
      <c r="F4" s="1"/>
    </row>
    <row r="5" spans="2:6" ht="29.25" customHeight="1" thickBot="1">
      <c r="B5" s="8" t="s">
        <v>19</v>
      </c>
      <c r="C5" s="9">
        <f>'BANK STATEMENTS 2024'!F4+'BANK STATEMENTS 2024'!F18+'BANK STATEMENTS 2024'!F20+'BANK STATEMENTS 2024'!F21+'BANK STATEMENTS 2024'!F23+'BANK STATEMENTS 2024'!F25+37</f>
        <v>370.41999999999996</v>
      </c>
    </row>
    <row r="6" spans="2:6" ht="20" customHeight="1" thickBot="1">
      <c r="B6" s="6" t="s">
        <v>20</v>
      </c>
      <c r="C6" s="10">
        <v>0</v>
      </c>
    </row>
    <row r="7" spans="2:6" ht="20" customHeight="1" thickBot="1">
      <c r="B7" s="8" t="s">
        <v>21</v>
      </c>
      <c r="C7" s="9">
        <f>'BANK STATEMENTS 2024'!F6+'BANK STATEMENTS 2024'!F9+'BANK STATEMENTS 2024'!F10+'BANK STATEMENTS 2024'!F11+'BANK STATEMENTS 2024'!F13+'BANK STATEMENTS 2024'!F22+'BANK STATEMENTS 2024'!F26+(167-37)</f>
        <v>721.94</v>
      </c>
      <c r="E7" s="1">
        <f>C7-366.04-104.2</f>
        <v>251.70000000000005</v>
      </c>
    </row>
    <row r="8" spans="2:6" ht="20" customHeight="1" thickBot="1">
      <c r="B8" s="6" t="s">
        <v>22</v>
      </c>
      <c r="C8" s="10"/>
    </row>
    <row r="9" spans="2:6" ht="20" customHeight="1" thickBot="1">
      <c r="B9" s="8" t="s">
        <v>23</v>
      </c>
      <c r="C9" s="9">
        <f>SUM(C5:C8)</f>
        <v>1092.3600000000001</v>
      </c>
    </row>
    <row r="10" spans="2:6" ht="60" customHeight="1" thickBot="1">
      <c r="B10" s="6" t="s">
        <v>24</v>
      </c>
      <c r="C10" s="7" t="s">
        <v>100</v>
      </c>
    </row>
    <row r="11" spans="2:6" ht="20" customHeight="1" thickBot="1">
      <c r="B11" s="8" t="s">
        <v>26</v>
      </c>
      <c r="C11" s="9">
        <v>1500</v>
      </c>
    </row>
    <row r="12" spans="2:6" ht="20" customHeight="1" thickBot="1">
      <c r="B12" s="6" t="s">
        <v>27</v>
      </c>
      <c r="C12" s="7" t="s">
        <v>28</v>
      </c>
    </row>
    <row r="13" spans="2:6" ht="20" customHeight="1" thickBot="1">
      <c r="B13" s="8" t="s">
        <v>29</v>
      </c>
      <c r="C13" s="9">
        <f>'BANK STATEMENTS 2024'!E5+'BANK STATEMENTS 2024'!E7+'BANK STATEMENTS 2024'!E8+'BANK STATEMENTS 2024'!E12+'BANK STATEMENTS 2024'!E14+'BANK STATEMENTS 2024'!E16+'BANK STATEMENTS 2024'!E17+'BANK STATEMENTS 2024'!E19+'BANK STATEMENTS 2024'!E24+'BANK STATEMENTS 2024'!E27</f>
        <v>1117.07</v>
      </c>
    </row>
    <row r="14" spans="2:6" ht="20" customHeight="1" thickBot="1">
      <c r="B14" s="6" t="s">
        <v>30</v>
      </c>
      <c r="C14" s="10">
        <f>C13+72+C11</f>
        <v>2689.0699999999997</v>
      </c>
    </row>
    <row r="15" spans="2:6" ht="75.75" customHeight="1">
      <c r="B15" s="8" t="s">
        <v>31</v>
      </c>
      <c r="C15" s="11" t="s">
        <v>101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2023</vt:lpstr>
      <vt:lpstr>BANK STATEMENTS 2024</vt: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Hollies</dc:creator>
  <cp:lastModifiedBy>Helen B</cp:lastModifiedBy>
  <dcterms:created xsi:type="dcterms:W3CDTF">2024-01-28T17:56:49Z</dcterms:created>
  <dcterms:modified xsi:type="dcterms:W3CDTF">2025-07-11T16:56:30Z</dcterms:modified>
</cp:coreProperties>
</file>